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 me" state="visible" r:id="rId4"/>
    <sheet sheetId="2" name="Waterfall" state="visible" r:id="rId5"/>
  </sheets>
  <calcPr calcId="171027" fullCalcOnLoad="1"/>
</workbook>
</file>

<file path=xl/sharedStrings.xml><?xml version="1.0" encoding="utf-8"?>
<sst xmlns="http://schemas.openxmlformats.org/spreadsheetml/2006/main" count="73" uniqueCount="70">
  <si>
    <t>Real estate waterfall model (annual, IRR hurdles)</t>
  </si>
  <si>
    <t>Free from CREAssets — https://creassets.com/tools/real-estate-waterfall-model-excel</t>
  </si>
  <si>
    <t/>
  </si>
  <si>
    <t>How to use</t>
  </si>
  <si>
    <t>1. Open the "Waterfall" sheet. Change only the yellow cells with blue text: equity, GP co-invest, hurdles, promotes and each year’s distributable cash.</t>
  </si>
  <si>
    <t>2. Everything else is a formula. The summary at the top shows LP IRR, LP equity multiple, GP IRR and the total promote.</t>
  </si>
  <si>
    <t>3. "Check" must read $0: each year, LP + GP distributions equal the cash distributed.</t>
  </si>
  <si>
    <t>How the tiers work</t>
  </si>
  <si>
    <t>Tier 1 — 100% to investors until they reach the hurdle 1 IRR (return of capital plus the preferred return).</t>
  </si>
  <si>
    <t>Tier 2 — cash splits (1 − promote 1) to investors and promote 1 to the GP until investors reach the hurdle 2 IRR.</t>
  </si>
  <si>
    <t>Tier 3 — cash splits (1 − promote 2) to investors and promote 2 to the GP.</t>
  </si>
  <si>
    <t>Hurdles are tracked as accounts that grow at the hurdle rate each year and fall by what investors receive.</t>
  </si>
  <si>
    <t>"Investors" means LPs plus the GP’s pro rata co-invest; the promote is paid to the GP on top.</t>
  </si>
  <si>
    <t>Assumptions and limits</t>
  </si>
  <si>
    <t>Annual periods; all equity contributed at year 0; one class of equity; no GP catch-up; no clawback; no fees, taxes or reserves.</t>
  </si>
  <si>
    <t>Real operating agreements accrue from each contribution date, may pay operating cash and capital events differently, and may add catch-ups or more tiers.</t>
  </si>
  <si>
    <t>For a catch-up and equity-multiple hurdles, use the online calculator: https://creassets.com/tools/waterfall-calculator</t>
  </si>
  <si>
    <t>General information, not legal, tax or investment advice. Your operating agreement, counsel and CPA govern your deal.</t>
  </si>
  <si>
    <t>CREAssets is software only. It is not a broker-dealer, funding portal, investment adviser or fund administrator. Figures are illustrative sample data.</t>
  </si>
  <si>
    <t>Real estate waterfall model — annual, IRR hurdles</t>
  </si>
  <si>
    <t>Change the yellow cells. Illustrative sample data — not advice. creassets.com</t>
  </si>
  <si>
    <t>Inputs</t>
  </si>
  <si>
    <t>Results</t>
  </si>
  <si>
    <t>Total equity contributed (year 0)</t>
  </si>
  <si>
    <t>LP IRR</t>
  </si>
  <si>
    <t>GP co-invest share of equity</t>
  </si>
  <si>
    <t>LP equity multiple</t>
  </si>
  <si>
    <t>Hurdle 1: investor IRR (preferred return)</t>
  </si>
  <si>
    <t>GP IRR (co-invest + promote)</t>
  </si>
  <si>
    <t>GP promote between hurdle 1 and hurdle 2</t>
  </si>
  <si>
    <t>Total GP promote</t>
  </si>
  <si>
    <t>Hurdle 2: investor IRR</t>
  </si>
  <si>
    <t>Total cash distributed</t>
  </si>
  <si>
    <t>GP promote above hurdle 2</t>
  </si>
  <si>
    <t>Check (must be $0)</t>
  </si>
  <si>
    <t>Year</t>
  </si>
  <si>
    <t>Year 0</t>
  </si>
  <si>
    <t>Year 1</t>
  </si>
  <si>
    <t>Year 2</t>
  </si>
  <si>
    <t>Year 3</t>
  </si>
  <si>
    <t>Year 4</t>
  </si>
  <si>
    <t>Year 5</t>
  </si>
  <si>
    <t>Year 6</t>
  </si>
  <si>
    <t>Year 7</t>
  </si>
  <si>
    <t>Year 8</t>
  </si>
  <si>
    <t>Year 9</t>
  </si>
  <si>
    <t>Year 10</t>
  </si>
  <si>
    <t>Distributable cash (operations + sale/refi)</t>
  </si>
  <si>
    <t>Tier 1 — return of capital + preferred return</t>
  </si>
  <si>
    <t>Hurdle 1 account, opening</t>
  </si>
  <si>
    <t>Hurdle 1 account with a year of return</t>
  </si>
  <si>
    <t>Tier 1 distribution (100% to investors)</t>
  </si>
  <si>
    <t>Hurdle 1 account, closing</t>
  </si>
  <si>
    <t>Tier 2 — first promote, up to hurdle 2</t>
  </si>
  <si>
    <t>Hurdle 2 account with a year of return</t>
  </si>
  <si>
    <t>Hurdle 2 account after tier 1</t>
  </si>
  <si>
    <t>Tier 2 distribution (split at promote 1)</t>
  </si>
  <si>
    <t>Hurdle 2 account, closing</t>
  </si>
  <si>
    <t>Tier 3 — second promote, above hurdle 2</t>
  </si>
  <si>
    <t>Tier 3 distribution (split at promote 2)</t>
  </si>
  <si>
    <t>Who receives what</t>
  </si>
  <si>
    <t>Investors (LPs + GP co-invest, pro rata)</t>
  </si>
  <si>
    <t>GP promote</t>
  </si>
  <si>
    <t>LP distributions</t>
  </si>
  <si>
    <t>GP distributions on co-invest</t>
  </si>
  <si>
    <t>GP total (co-invest + promote)</t>
  </si>
  <si>
    <t>Check: LP + GP − cash (must be $0)</t>
  </si>
  <si>
    <t>Cash flows for IRR (year 0 = equity in)</t>
  </si>
  <si>
    <t>LP cash flow</t>
  </si>
  <si>
    <t>GP cash flow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</si>
</sst>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$#,##0;[Red]-$#,##0"/>
    <numFmt numFmtId="165" formatCode="0.0%"/>
    <numFmt numFmtId="166" formatCode="0.00&quot;x&quot;"/>
  </numFmts>
  <fonts count="10" x14ac:knownFonts="1">
    <font>
      <color theme="1"/>
      <family val="2"/>
      <scheme val="minor"/>
      <sz val="11"/>
      <name val="Calibri"/>
    </font>
    <font>
      <b/>
      <sz val="16"/>
    </font>
    <font/>
    <font>
      <b/>
      <sz val="12"/>
    </font>
    <font>
      <i/>
    </font>
    <font>
      <b/>
      <sz val="15"/>
    </font>
    <font>
      <i/>
      <color rgb="FF64748B"/>
    </font>
    <font>
      <b/>
      <color rgb="FF05070D"/>
    </font>
    <font>
      <b/>
      <color rgb="FF1D4ED8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FF7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164" fontId="8" fillId="2" borderId="0" xfId="0" applyNumberFormat="1" applyFont="1" applyFill="1"/>
    <xf numFmtId="165" fontId="9" fillId="0" borderId="0" xfId="0" applyNumberFormat="1" applyFont="1"/>
    <xf numFmtId="165" fontId="8" fillId="2" borderId="0" xfId="0" applyNumberFormat="1" applyFont="1" applyFill="1"/>
    <xf numFmtId="166" fontId="9" fillId="0" borderId="0" xfId="0" applyNumberFormat="1" applyFont="1"/>
    <xf numFmtId="164" fontId="9" fillId="0" borderId="0" xfId="0" applyNumberFormat="1" applyFont="1"/>
    <xf numFmtId="0" fontId="7" fillId="0" borderId="0" xfId="0" applyFont="1" applyAlignment="1">
      <alignment horizontal="right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57EB"/>
  </sheetPr>
  <dimension ref="A1:A22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2" t="s">
        <v>2</v>
      </c>
    </row>
    <row r="4" spans="1:1" x14ac:dyDescent="0.25">
      <c r="A4" s="3" t="s">
        <v>3</v>
      </c>
    </row>
    <row r="5" spans="1:1" x14ac:dyDescent="0.25">
      <c r="A5" s="2" t="s">
        <v>4</v>
      </c>
    </row>
    <row r="6" spans="1:1" x14ac:dyDescent="0.25">
      <c r="A6" s="2" t="s">
        <v>5</v>
      </c>
    </row>
    <row r="7" spans="1:1" x14ac:dyDescent="0.25">
      <c r="A7" s="2" t="s">
        <v>6</v>
      </c>
    </row>
    <row r="8" spans="1:1" x14ac:dyDescent="0.25">
      <c r="A8" s="2" t="s">
        <v>2</v>
      </c>
    </row>
    <row r="9" spans="1:1" x14ac:dyDescent="0.25">
      <c r="A9" s="3" t="s">
        <v>7</v>
      </c>
    </row>
    <row r="10" spans="1:1" x14ac:dyDescent="0.25">
      <c r="A10" s="2" t="s">
        <v>8</v>
      </c>
    </row>
    <row r="11" spans="1:1" x14ac:dyDescent="0.25">
      <c r="A11" s="2" t="s">
        <v>9</v>
      </c>
    </row>
    <row r="12" spans="1:1" x14ac:dyDescent="0.25">
      <c r="A12" s="2" t="s">
        <v>10</v>
      </c>
    </row>
    <row r="13" spans="1:1" x14ac:dyDescent="0.25">
      <c r="A13" s="2" t="s">
        <v>11</v>
      </c>
    </row>
    <row r="14" spans="1:1" x14ac:dyDescent="0.25">
      <c r="A14" s="2" t="s">
        <v>12</v>
      </c>
    </row>
    <row r="15" spans="1:1" x14ac:dyDescent="0.25">
      <c r="A15" s="2" t="s">
        <v>2</v>
      </c>
    </row>
    <row r="16" spans="1:1" x14ac:dyDescent="0.25">
      <c r="A16" s="3" t="s">
        <v>13</v>
      </c>
    </row>
    <row r="17" spans="1:1" x14ac:dyDescent="0.25">
      <c r="A17" s="2" t="s">
        <v>14</v>
      </c>
    </row>
    <row r="18" spans="1:1" x14ac:dyDescent="0.25">
      <c r="A18" s="2" t="s">
        <v>15</v>
      </c>
    </row>
    <row r="19" spans="1:1" x14ac:dyDescent="0.25">
      <c r="A19" s="2" t="s">
        <v>16</v>
      </c>
    </row>
    <row r="20" spans="1:1" x14ac:dyDescent="0.25">
      <c r="A20" s="2" t="s">
        <v>2</v>
      </c>
    </row>
    <row r="21" spans="1:1" x14ac:dyDescent="0.25">
      <c r="A21" s="4" t="s">
        <v>17</v>
      </c>
    </row>
    <row r="22" spans="1:1" x14ac:dyDescent="0.25">
      <c r="A22" s="4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workbookViewId="0">
      <pane xSplit="2" ySplit="12" topLeftCell="C13" activePane="bottomRight" state="frozen"/>
      <selection pane="bottomRight"/>
    </sheetView>
  </sheetViews>
  <sheetFormatPr defaultRowHeight="15" outlineLevelRow="0" outlineLevelCol="0" x14ac:dyDescent="55"/>
  <cols>
    <col min="1" max="1" width="44" customWidth="1"/>
    <col min="2" max="2" width="14" customWidth="1"/>
    <col min="3" max="13" width="13" customWidth="1"/>
  </cols>
  <sheetData>
    <row r="1" spans="1:1" x14ac:dyDescent="0.25">
      <c r="A1" s="5" t="s">
        <v>19</v>
      </c>
    </row>
    <row r="2" spans="1:1" x14ac:dyDescent="0.25">
      <c r="A2" s="6" t="s">
        <v>20</v>
      </c>
    </row>
    <row r="3" spans="1:5" x14ac:dyDescent="0.25">
      <c r="A3" s="7" t="s">
        <v>21</v>
      </c>
      <c r="E3" s="7" t="s">
        <v>22</v>
      </c>
    </row>
    <row r="4" spans="1:8" x14ac:dyDescent="0.25">
      <c r="A4" t="s">
        <v>23</v>
      </c>
      <c r="B4" s="8">
        <v>1000000</v>
      </c>
      <c r="E4" t="s">
        <v>24</v>
      </c>
      <c r="F4"/>
      <c r="G4"/>
      <c r="H4" s="9">
        <f>IFERROR(IRR(C34:M34),"n/a")</f>
        <v>0.13846109792556638</v>
      </c>
    </row>
    <row r="5" spans="1:8" x14ac:dyDescent="0.25">
      <c r="A5" t="s">
        <v>25</v>
      </c>
      <c r="B5" s="10">
        <v>0.1</v>
      </c>
      <c r="E5" t="s">
        <v>26</v>
      </c>
      <c r="F5"/>
      <c r="G5"/>
      <c r="H5" s="11">
        <f>IFERROR(SUM(D29:M29)/($B$4*(1-$B$5)),"n/a")</f>
        <v>1.8096403375724999</v>
      </c>
    </row>
    <row r="6" spans="1:8" x14ac:dyDescent="0.25">
      <c r="A6" t="s">
        <v>27</v>
      </c>
      <c r="B6" s="10">
        <v>0.08</v>
      </c>
      <c r="E6" t="s">
        <v>28</v>
      </c>
      <c r="F6"/>
      <c r="G6"/>
      <c r="H6" s="9">
        <f>IFERROR(IRR(C35:M35),"n/a")</f>
        <v>0.2560232439247828</v>
      </c>
    </row>
    <row r="7" spans="1:8" x14ac:dyDescent="0.25">
      <c r="A7" t="s">
        <v>29</v>
      </c>
      <c r="B7" s="10">
        <v>0.2</v>
      </c>
      <c r="E7" t="s">
        <v>30</v>
      </c>
      <c r="F7"/>
      <c r="G7"/>
      <c r="H7" s="12">
        <f>SUM(D28:M28)</f>
        <v>110359.66242750004</v>
      </c>
    </row>
    <row r="8" spans="1:8" x14ac:dyDescent="0.25">
      <c r="A8" t="s">
        <v>31</v>
      </c>
      <c r="B8" s="10">
        <v>0.13</v>
      </c>
      <c r="E8" t="s">
        <v>32</v>
      </c>
      <c r="F8"/>
      <c r="G8"/>
      <c r="H8" s="12">
        <f>SUM(D13:M13)</f>
        <v>1920000</v>
      </c>
    </row>
    <row r="9" spans="1:8" x14ac:dyDescent="0.25">
      <c r="A9" t="s">
        <v>33</v>
      </c>
      <c r="B9" s="10">
        <v>0.3</v>
      </c>
      <c r="E9" t="s">
        <v>34</v>
      </c>
      <c r="F9"/>
      <c r="G9"/>
      <c r="H9" s="12">
        <f>SUM(D32:M32)</f>
        <v>0</v>
      </c>
    </row>
    <row r="12" spans="1:13" x14ac:dyDescent="0.25">
      <c r="A12" s="7" t="s">
        <v>35</v>
      </c>
      <c r="C12" s="13" t="s">
        <v>36</v>
      </c>
      <c r="D12" s="13" t="s">
        <v>37</v>
      </c>
      <c r="E12" s="13" t="s">
        <v>38</v>
      </c>
      <c r="F12" s="13" t="s">
        <v>39</v>
      </c>
      <c r="G12" s="13" t="s">
        <v>40</v>
      </c>
      <c r="H12" s="13" t="s">
        <v>41</v>
      </c>
      <c r="I12" s="13" t="s">
        <v>42</v>
      </c>
      <c r="J12" s="13" t="s">
        <v>43</v>
      </c>
      <c r="K12" s="13" t="s">
        <v>44</v>
      </c>
      <c r="L12" s="13" t="s">
        <v>45</v>
      </c>
      <c r="M12" s="13" t="s">
        <v>46</v>
      </c>
    </row>
    <row r="13" spans="1:13" x14ac:dyDescent="0.25">
      <c r="A13" s="7" t="s">
        <v>47</v>
      </c>
      <c r="D13" s="8">
        <v>60000</v>
      </c>
      <c r="E13" s="8">
        <v>65000</v>
      </c>
      <c r="F13" s="8">
        <v>70000</v>
      </c>
      <c r="G13" s="8">
        <v>75000</v>
      </c>
      <c r="H13" s="8">
        <v>1650000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</row>
    <row r="14" spans="1:1" x14ac:dyDescent="0.25">
      <c r="A14" s="7" t="s">
        <v>48</v>
      </c>
    </row>
    <row r="15" spans="1:13" x14ac:dyDescent="0.25">
      <c r="A15" t="s">
        <v>49</v>
      </c>
      <c r="D15" s="14">
        <f>C18</f>
        <v>1000000</v>
      </c>
      <c r="E15" s="14">
        <f>D18</f>
        <v>1020000</v>
      </c>
      <c r="F15" s="14">
        <f>E18</f>
        <v>1036600</v>
      </c>
      <c r="G15" s="14">
        <f>F18</f>
        <v>1049528</v>
      </c>
      <c r="H15" s="14">
        <f>G18</f>
        <v>1058490.24</v>
      </c>
      <c r="I15" s="14">
        <f>H18</f>
        <v>0</v>
      </c>
      <c r="J15" s="14">
        <f>I18</f>
        <v>0</v>
      </c>
      <c r="K15" s="14">
        <f>J18</f>
        <v>0</v>
      </c>
      <c r="L15" s="14">
        <f>K18</f>
        <v>0</v>
      </c>
      <c r="M15" s="14">
        <f>L18</f>
        <v>0</v>
      </c>
    </row>
    <row r="16" spans="1:13" x14ac:dyDescent="0.25">
      <c r="A16" t="s">
        <v>50</v>
      </c>
      <c r="D16" s="14">
        <f>D15*(1+$B$6)</f>
        <v>1080000</v>
      </c>
      <c r="E16" s="14">
        <f>E15*(1+$B$6)</f>
        <v>1101600</v>
      </c>
      <c r="F16" s="14">
        <f>F15*(1+$B$6)</f>
        <v>1119528</v>
      </c>
      <c r="G16" s="14">
        <f>G15*(1+$B$6)</f>
        <v>1133490.24</v>
      </c>
      <c r="H16" s="14">
        <f>H15*(1+$B$6)</f>
        <v>1143169.4592000002</v>
      </c>
      <c r="I16" s="14">
        <f>I15*(1+$B$6)</f>
        <v>0</v>
      </c>
      <c r="J16" s="14">
        <f>J15*(1+$B$6)</f>
        <v>0</v>
      </c>
      <c r="K16" s="14">
        <f>K15*(1+$B$6)</f>
        <v>0</v>
      </c>
      <c r="L16" s="14">
        <f>L15*(1+$B$6)</f>
        <v>0</v>
      </c>
      <c r="M16" s="14">
        <f>M15*(1+$B$6)</f>
        <v>0</v>
      </c>
    </row>
    <row r="17" spans="1:13" x14ac:dyDescent="0.25">
      <c r="A17" s="7" t="s">
        <v>51</v>
      </c>
      <c r="D17" s="12">
        <f>MIN(D13,D16)</f>
        <v>60000</v>
      </c>
      <c r="E17" s="12">
        <f>MIN(E13,E16)</f>
        <v>65000</v>
      </c>
      <c r="F17" s="12">
        <f>MIN(F13,F16)</f>
        <v>70000</v>
      </c>
      <c r="G17" s="12">
        <f>MIN(G13,G16)</f>
        <v>75000</v>
      </c>
      <c r="H17" s="12">
        <f>MIN(H13,H16)</f>
        <v>1143169.4592000002</v>
      </c>
      <c r="I17" s="12">
        <f>MIN(I13,I16)</f>
        <v>0</v>
      </c>
      <c r="J17" s="12">
        <f>MIN(J13,J16)</f>
        <v>0</v>
      </c>
      <c r="K17" s="12">
        <f>MIN(K13,K16)</f>
        <v>0</v>
      </c>
      <c r="L17" s="12">
        <f>MIN(L13,L16)</f>
        <v>0</v>
      </c>
      <c r="M17" s="12">
        <f>MIN(M13,M16)</f>
        <v>0</v>
      </c>
    </row>
    <row r="18" spans="1:13" x14ac:dyDescent="0.25">
      <c r="A18" t="s">
        <v>52</v>
      </c>
      <c r="C18" s="14">
        <f>$B$4</f>
        <v>1000000</v>
      </c>
      <c r="D18" s="14">
        <f>D16-D17</f>
        <v>1020000</v>
      </c>
      <c r="E18" s="14">
        <f>E16-E17</f>
        <v>1036600</v>
      </c>
      <c r="F18" s="14">
        <f>F16-F17</f>
        <v>1049528</v>
      </c>
      <c r="G18" s="14">
        <f>G16-G17</f>
        <v>1058490.24</v>
      </c>
      <c r="H18" s="14">
        <f>H16-H17</f>
        <v>0</v>
      </c>
      <c r="I18" s="14">
        <f>I16-I17</f>
        <v>0</v>
      </c>
      <c r="J18" s="14">
        <f>J16-J17</f>
        <v>0</v>
      </c>
      <c r="K18" s="14">
        <f>K16-K17</f>
        <v>0</v>
      </c>
      <c r="L18" s="14">
        <f>L16-L17</f>
        <v>0</v>
      </c>
      <c r="M18" s="14">
        <f>M16-M17</f>
        <v>0</v>
      </c>
    </row>
    <row r="19" spans="1:1" x14ac:dyDescent="0.25">
      <c r="A19" s="7" t="s">
        <v>53</v>
      </c>
    </row>
    <row r="20" spans="1:13" x14ac:dyDescent="0.25">
      <c r="A20" t="s">
        <v>54</v>
      </c>
      <c r="D20" s="14">
        <f>C23*(1+$B$8)</f>
        <v>1130000</v>
      </c>
      <c r="E20" s="14">
        <f>D23*(1+$B$8)</f>
        <v>1209100</v>
      </c>
      <c r="F20" s="14">
        <f>E23*(1+$B$8)</f>
        <v>1292832.9999999998</v>
      </c>
      <c r="G20" s="14">
        <f>F23*(1+$B$8)</f>
        <v>1381801.2899999996</v>
      </c>
      <c r="H20" s="14">
        <f>G23*(1+$B$8)</f>
        <v>1476685.4576999994</v>
      </c>
      <c r="I20" s="14">
        <f>H23*(1+$B$8)</f>
        <v>0</v>
      </c>
      <c r="J20" s="14">
        <f>I23*(1+$B$8)</f>
        <v>0</v>
      </c>
      <c r="K20" s="14">
        <f>J23*(1+$B$8)</f>
        <v>0</v>
      </c>
      <c r="L20" s="14">
        <f>K23*(1+$B$8)</f>
        <v>0</v>
      </c>
      <c r="M20" s="14">
        <f>L23*(1+$B$8)</f>
        <v>0</v>
      </c>
    </row>
    <row r="21" spans="1:13" x14ac:dyDescent="0.25">
      <c r="A21" t="s">
        <v>55</v>
      </c>
      <c r="D21" s="14">
        <f>MAX(0,D20-D17)</f>
        <v>1070000</v>
      </c>
      <c r="E21" s="14">
        <f>MAX(0,E20-E17)</f>
        <v>1144100</v>
      </c>
      <c r="F21" s="14">
        <f>MAX(0,F20-F17)</f>
        <v>1222832.9999999998</v>
      </c>
      <c r="G21" s="14">
        <f>MAX(0,G20-G17)</f>
        <v>1306801.2899999996</v>
      </c>
      <c r="H21" s="14">
        <f>MAX(0,H20-H17)</f>
        <v>333515.9984999993</v>
      </c>
      <c r="I21" s="14">
        <f>MAX(0,I20-I17)</f>
        <v>0</v>
      </c>
      <c r="J21" s="14">
        <f>MAX(0,J20-J17)</f>
        <v>0</v>
      </c>
      <c r="K21" s="14">
        <f>MAX(0,K20-K17)</f>
        <v>0</v>
      </c>
      <c r="L21" s="14">
        <f>MAX(0,L20-L17)</f>
        <v>0</v>
      </c>
      <c r="M21" s="14">
        <f>MAX(0,M20-M17)</f>
        <v>0</v>
      </c>
    </row>
    <row r="22" spans="1:13" x14ac:dyDescent="0.25">
      <c r="A22" s="7" t="s">
        <v>56</v>
      </c>
      <c r="D22" s="12">
        <f>MIN(D13-D17,D21/(1-$B$7))</f>
        <v>0</v>
      </c>
      <c r="E22" s="12">
        <f>MIN(E13-E17,E21/(1-$B$7))</f>
        <v>0</v>
      </c>
      <c r="F22" s="12">
        <f>MIN(F13-F17,F21/(1-$B$7))</f>
        <v>0</v>
      </c>
      <c r="G22" s="12">
        <f>MIN(G13-G17,G21/(1-$B$7))</f>
        <v>0</v>
      </c>
      <c r="H22" s="12">
        <f>MIN(H13-H17,H21/(1-$B$7))</f>
        <v>416894.9981249991</v>
      </c>
      <c r="I22" s="12">
        <f>MIN(I13-I17,I21/(1-$B$7))</f>
        <v>0</v>
      </c>
      <c r="J22" s="12">
        <f>MIN(J13-J17,J21/(1-$B$7))</f>
        <v>0</v>
      </c>
      <c r="K22" s="12">
        <f>MIN(K13-K17,K21/(1-$B$7))</f>
        <v>0</v>
      </c>
      <c r="L22" s="12">
        <f>MIN(L13-L17,L21/(1-$B$7))</f>
        <v>0</v>
      </c>
      <c r="M22" s="12">
        <f>MIN(M13-M17,M21/(1-$B$7))</f>
        <v>0</v>
      </c>
    </row>
    <row r="23" spans="1:13" x14ac:dyDescent="0.25">
      <c r="A23" t="s">
        <v>57</v>
      </c>
      <c r="C23" s="14">
        <f>$B$4</f>
        <v>1000000</v>
      </c>
      <c r="D23" s="14">
        <f>D21-D22*(1-$B$7)</f>
        <v>1070000</v>
      </c>
      <c r="E23" s="14">
        <f>E21-E22*(1-$B$7)</f>
        <v>1144100</v>
      </c>
      <c r="F23" s="14">
        <f>F21-F22*(1-$B$7)</f>
        <v>1222832.9999999998</v>
      </c>
      <c r="G23" s="14">
        <f>G21-G22*(1-$B$7)</f>
        <v>1306801.2899999996</v>
      </c>
      <c r="H23" s="14">
        <f>H21-H22*(1-$B$7)</f>
        <v>0</v>
      </c>
      <c r="I23" s="14">
        <f>I21-I22*(1-$B$7)</f>
        <v>0</v>
      </c>
      <c r="J23" s="14">
        <f>J21-J22*(1-$B$7)</f>
        <v>0</v>
      </c>
      <c r="K23" s="14">
        <f>K21-K22*(1-$B$7)</f>
        <v>0</v>
      </c>
      <c r="L23" s="14">
        <f>L21-L22*(1-$B$7)</f>
        <v>0</v>
      </c>
      <c r="M23" s="14">
        <f>M21-M22*(1-$B$7)</f>
        <v>0</v>
      </c>
    </row>
    <row r="24" spans="1:1" x14ac:dyDescent="0.25">
      <c r="A24" s="7" t="s">
        <v>58</v>
      </c>
    </row>
    <row r="25" spans="1:13" x14ac:dyDescent="0.25">
      <c r="A25" s="7" t="s">
        <v>59</v>
      </c>
      <c r="D25" s="12">
        <f>D13-D17-D22</f>
        <v>0</v>
      </c>
      <c r="E25" s="12">
        <f>E13-E17-E22</f>
        <v>0</v>
      </c>
      <c r="F25" s="12">
        <f>F13-F17-F22</f>
        <v>0</v>
      </c>
      <c r="G25" s="12">
        <f>G13-G17-G22</f>
        <v>0</v>
      </c>
      <c r="H25" s="12">
        <f>H13-H17-H22</f>
        <v>89935.54267500073</v>
      </c>
      <c r="I25" s="12">
        <f>I13-I17-I22</f>
        <v>0</v>
      </c>
      <c r="J25" s="12">
        <f>J13-J17-J22</f>
        <v>0</v>
      </c>
      <c r="K25" s="12">
        <f>K13-K17-K22</f>
        <v>0</v>
      </c>
      <c r="L25" s="12">
        <f>L13-L17-L22</f>
        <v>0</v>
      </c>
      <c r="M25" s="12">
        <f>M13-M17-M22</f>
        <v>0</v>
      </c>
    </row>
    <row r="26" spans="1:1" x14ac:dyDescent="0.25">
      <c r="A26" s="7" t="s">
        <v>60</v>
      </c>
    </row>
    <row r="27" spans="1:13" x14ac:dyDescent="0.25">
      <c r="A27" t="s">
        <v>61</v>
      </c>
      <c r="D27" s="14">
        <f>D17+D22*(1-$B$7)+D25*(1-$B$9)</f>
        <v>60000</v>
      </c>
      <c r="E27" s="14">
        <f>E17+E22*(1-$B$7)+E25*(1-$B$9)</f>
        <v>65000</v>
      </c>
      <c r="F27" s="14">
        <f>F17+F22*(1-$B$7)+F25*(1-$B$9)</f>
        <v>70000</v>
      </c>
      <c r="G27" s="14">
        <f>G17+G22*(1-$B$7)+G25*(1-$B$9)</f>
        <v>75000</v>
      </c>
      <c r="H27" s="14">
        <f>H17+H22*(1-$B$7)+H25*(1-$B$9)</f>
        <v>1539640.3375724999</v>
      </c>
      <c r="I27" s="14">
        <f>I17+I22*(1-$B$7)+I25*(1-$B$9)</f>
        <v>0</v>
      </c>
      <c r="J27" s="14">
        <f>J17+J22*(1-$B$7)+J25*(1-$B$9)</f>
        <v>0</v>
      </c>
      <c r="K27" s="14">
        <f>K17+K22*(1-$B$7)+K25*(1-$B$9)</f>
        <v>0</v>
      </c>
      <c r="L27" s="14">
        <f>L17+L22*(1-$B$7)+L25*(1-$B$9)</f>
        <v>0</v>
      </c>
      <c r="M27" s="14">
        <f>M17+M22*(1-$B$7)+M25*(1-$B$9)</f>
        <v>0</v>
      </c>
    </row>
    <row r="28" spans="1:13" x14ac:dyDescent="0.25">
      <c r="A28" t="s">
        <v>62</v>
      </c>
      <c r="D28" s="14">
        <f>D22*$B$7+D25*$B$9</f>
        <v>0</v>
      </c>
      <c r="E28" s="14">
        <f>E22*$B$7+E25*$B$9</f>
        <v>0</v>
      </c>
      <c r="F28" s="14">
        <f>F22*$B$7+F25*$B$9</f>
        <v>0</v>
      </c>
      <c r="G28" s="14">
        <f>G22*$B$7+G25*$B$9</f>
        <v>0</v>
      </c>
      <c r="H28" s="14">
        <f>H22*$B$7+H25*$B$9</f>
        <v>110359.66242750004</v>
      </c>
      <c r="I28" s="14">
        <f>I22*$B$7+I25*$B$9</f>
        <v>0</v>
      </c>
      <c r="J28" s="14">
        <f>J22*$B$7+J25*$B$9</f>
        <v>0</v>
      </c>
      <c r="K28" s="14">
        <f>K22*$B$7+K25*$B$9</f>
        <v>0</v>
      </c>
      <c r="L28" s="14">
        <f>L22*$B$7+L25*$B$9</f>
        <v>0</v>
      </c>
      <c r="M28" s="14">
        <f>M22*$B$7+M25*$B$9</f>
        <v>0</v>
      </c>
    </row>
    <row r="29" spans="1:13" x14ac:dyDescent="0.25">
      <c r="A29" s="7" t="s">
        <v>63</v>
      </c>
      <c r="D29" s="12">
        <f>D27*(1-$B$5)</f>
        <v>54000</v>
      </c>
      <c r="E29" s="12">
        <f>E27*(1-$B$5)</f>
        <v>58500</v>
      </c>
      <c r="F29" s="12">
        <f>F27*(1-$B$5)</f>
        <v>63000</v>
      </c>
      <c r="G29" s="12">
        <f>G27*(1-$B$5)</f>
        <v>67500</v>
      </c>
      <c r="H29" s="12">
        <f>H27*(1-$B$5)</f>
        <v>1385676.3038152498</v>
      </c>
      <c r="I29" s="12">
        <f>I27*(1-$B$5)</f>
        <v>0</v>
      </c>
      <c r="J29" s="12">
        <f>J27*(1-$B$5)</f>
        <v>0</v>
      </c>
      <c r="K29" s="12">
        <f>K27*(1-$B$5)</f>
        <v>0</v>
      </c>
      <c r="L29" s="12">
        <f>L27*(1-$B$5)</f>
        <v>0</v>
      </c>
      <c r="M29" s="12">
        <f>M27*(1-$B$5)</f>
        <v>0</v>
      </c>
    </row>
    <row r="30" spans="1:13" x14ac:dyDescent="0.25">
      <c r="A30" t="s">
        <v>64</v>
      </c>
      <c r="D30" s="14">
        <f>D27*$B$5</f>
        <v>6000</v>
      </c>
      <c r="E30" s="14">
        <f>E27*$B$5</f>
        <v>6500</v>
      </c>
      <c r="F30" s="14">
        <f>F27*$B$5</f>
        <v>7000</v>
      </c>
      <c r="G30" s="14">
        <f>G27*$B$5</f>
        <v>7500</v>
      </c>
      <c r="H30" s="14">
        <f>H27*$B$5</f>
        <v>153964.03375725</v>
      </c>
      <c r="I30" s="14">
        <f>I27*$B$5</f>
        <v>0</v>
      </c>
      <c r="J30" s="14">
        <f>J27*$B$5</f>
        <v>0</v>
      </c>
      <c r="K30" s="14">
        <f>K27*$B$5</f>
        <v>0</v>
      </c>
      <c r="L30" s="14">
        <f>L27*$B$5</f>
        <v>0</v>
      </c>
      <c r="M30" s="14">
        <f>M27*$B$5</f>
        <v>0</v>
      </c>
    </row>
    <row r="31" spans="1:13" x14ac:dyDescent="0.25">
      <c r="A31" s="7" t="s">
        <v>65</v>
      </c>
      <c r="D31" s="12">
        <f>D30+D28</f>
        <v>6000</v>
      </c>
      <c r="E31" s="12">
        <f>E30+E28</f>
        <v>6500</v>
      </c>
      <c r="F31" s="12">
        <f>F30+F28</f>
        <v>7000</v>
      </c>
      <c r="G31" s="12">
        <f>G30+G28</f>
        <v>7500</v>
      </c>
      <c r="H31" s="12">
        <f>H30+H28</f>
        <v>264323.69618475006</v>
      </c>
      <c r="I31" s="12">
        <f>I30+I28</f>
        <v>0</v>
      </c>
      <c r="J31" s="12">
        <f>J30+J28</f>
        <v>0</v>
      </c>
      <c r="K31" s="12">
        <f>K30+K28</f>
        <v>0</v>
      </c>
      <c r="L31" s="12">
        <f>L30+L28</f>
        <v>0</v>
      </c>
      <c r="M31" s="12">
        <f>M30+M28</f>
        <v>0</v>
      </c>
    </row>
    <row r="32" spans="1:13" x14ac:dyDescent="0.25">
      <c r="A32" t="s">
        <v>66</v>
      </c>
      <c r="D32" s="14">
        <f>ROUND(D29+D31-D13,2)</f>
        <v>0</v>
      </c>
      <c r="E32" s="14">
        <f>ROUND(E29+E31-E13,2)</f>
        <v>0</v>
      </c>
      <c r="F32" s="14">
        <f>ROUND(F29+F31-F13,2)</f>
        <v>0</v>
      </c>
      <c r="G32" s="14">
        <f>ROUND(G29+G31-G13,2)</f>
        <v>0</v>
      </c>
      <c r="H32" s="14">
        <f>ROUND(H29+H31-H13,2)</f>
        <v>0</v>
      </c>
      <c r="I32" s="14">
        <f>ROUND(I29+I31-I13,2)</f>
        <v>0</v>
      </c>
      <c r="J32" s="14">
        <f>ROUND(J29+J31-J13,2)</f>
        <v>0</v>
      </c>
      <c r="K32" s="14">
        <f>ROUND(K29+K31-K13,2)</f>
        <v>0</v>
      </c>
      <c r="L32" s="14">
        <f>ROUND(L29+L31-L13,2)</f>
        <v>0</v>
      </c>
      <c r="M32" s="14">
        <f>ROUND(M29+M31-M13,2)</f>
        <v>0</v>
      </c>
    </row>
    <row r="33" spans="1:1" x14ac:dyDescent="0.25">
      <c r="A33" s="7" t="s">
        <v>67</v>
      </c>
    </row>
    <row r="34" spans="1:13" x14ac:dyDescent="0.25">
      <c r="A34" t="s">
        <v>68</v>
      </c>
      <c r="C34" s="14">
        <f>-$B$4*(1-$B$5)</f>
        <v>-900000</v>
      </c>
      <c r="D34" s="14">
        <f>D29</f>
        <v>54000</v>
      </c>
      <c r="E34" s="14">
        <f>E29</f>
        <v>58500</v>
      </c>
      <c r="F34" s="14">
        <f>F29</f>
        <v>63000</v>
      </c>
      <c r="G34" s="14">
        <f>G29</f>
        <v>67500</v>
      </c>
      <c r="H34" s="14">
        <f>H29</f>
        <v>1385676.3038152498</v>
      </c>
      <c r="I34" s="14">
        <f>I29</f>
        <v>0</v>
      </c>
      <c r="J34" s="14">
        <f>J29</f>
        <v>0</v>
      </c>
      <c r="K34" s="14">
        <f>K29</f>
        <v>0</v>
      </c>
      <c r="L34" s="14">
        <f>L29</f>
        <v>0</v>
      </c>
      <c r="M34" s="14">
        <f>M29</f>
        <v>0</v>
      </c>
    </row>
    <row r="35" spans="1:13" x14ac:dyDescent="0.25">
      <c r="A35" t="s">
        <v>69</v>
      </c>
      <c r="C35" s="14">
        <f>-$B$4*$B$5</f>
        <v>-100000</v>
      </c>
      <c r="D35" s="14">
        <f>D31</f>
        <v>6000</v>
      </c>
      <c r="E35" s="14">
        <f>E31</f>
        <v>6500</v>
      </c>
      <c r="F35" s="14">
        <f>F31</f>
        <v>7000</v>
      </c>
      <c r="G35" s="14">
        <f>G31</f>
        <v>7500</v>
      </c>
      <c r="H35" s="14">
        <f>H31</f>
        <v>264323.69618475006</v>
      </c>
      <c r="I35" s="14">
        <f>I31</f>
        <v>0</v>
      </c>
      <c r="J35" s="14">
        <f>J31</f>
        <v>0</v>
      </c>
      <c r="K35" s="14">
        <f>K31</f>
        <v>0</v>
      </c>
      <c r="L35" s="14">
        <f>L31</f>
        <v>0</v>
      </c>
      <c r="M35" s="14">
        <f>M31</f>
        <v>0</v>
      </c>
    </row>
  </sheetData>
  <mergeCells count="6">
    <mergeCell ref="E4:G4"/>
    <mergeCell ref="E5:G5"/>
    <mergeCell ref="E6:G6"/>
    <mergeCell ref="E7:G7"/>
    <mergeCell ref="E8:G8"/>
    <mergeCell ref="E9:G9"/>
  </mergeCells>
  <dataValidations count="1">
    <dataValidation type="decimal" showErrorMessage="1" error="Enter a percentage between 0% and 95%." sqref="B5:B9">
      <formula1>0</formula1>
      <formula2>0.95</formula2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 me</vt:lpstr>
      <vt:lpstr>Waterfall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CREAssets (creassets.com)</dc:creator>
  <dc:title>Real estate waterfall model</dc:title>
  <dc:subject/>
  <dc:description/>
  <cp:keywords/>
  <cp:category/>
  <cp:lastModifiedBy>Unknown</cp:lastModifiedBy>
  <dcterms:created xsi:type="dcterms:W3CDTF">2026-10-04T17:24:06Z</dcterms:created>
  <dcterms:modified xsi:type="dcterms:W3CDTF">2026-10-04T17:24:06Z</dcterms:modified>
</cp:coreProperties>
</file>